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05"/>
  <workbookPr/>
  <mc:AlternateContent xmlns:mc="http://schemas.openxmlformats.org/markup-compatibility/2006">
    <mc:Choice Requires="x15">
      <x15ac:absPath xmlns:x15ac="http://schemas.microsoft.com/office/spreadsheetml/2010/11/ac" url="/Users/jhegeler/Documents/"/>
    </mc:Choice>
  </mc:AlternateContent>
  <bookViews>
    <workbookView xWindow="800" yWindow="480" windowWidth="24460" windowHeight="15080" tabRatio="500"/>
  </bookViews>
  <sheets>
    <sheet name="Retirement Calculator" sheetId="1" r:id="rId1"/>
    <sheet name="Retirement Budgeting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2" l="1"/>
  <c r="I16" i="2"/>
  <c r="I17" i="2"/>
  <c r="I18" i="2"/>
  <c r="I19" i="2"/>
  <c r="I20" i="2"/>
  <c r="I21" i="2"/>
  <c r="I22" i="2"/>
  <c r="I23" i="2"/>
  <c r="I24" i="2"/>
  <c r="I25" i="2"/>
  <c r="F15" i="2"/>
  <c r="F16" i="2"/>
  <c r="F17" i="2"/>
  <c r="F18" i="2"/>
  <c r="F19" i="2"/>
  <c r="F20" i="2"/>
  <c r="F21" i="2"/>
  <c r="F22" i="2"/>
  <c r="F23" i="2"/>
  <c r="F24" i="2"/>
  <c r="F25" i="2"/>
  <c r="C15" i="2"/>
  <c r="C16" i="2"/>
  <c r="C17" i="2"/>
  <c r="C18" i="2"/>
  <c r="C19" i="2"/>
  <c r="C20" i="2"/>
  <c r="C21" i="2"/>
  <c r="C22" i="2"/>
  <c r="C23" i="2"/>
  <c r="C24" i="2"/>
  <c r="C25" i="2"/>
  <c r="H15" i="2"/>
  <c r="E15" i="2"/>
  <c r="B15" i="2"/>
  <c r="E16" i="2"/>
  <c r="E17" i="2"/>
  <c r="E18" i="2"/>
  <c r="E19" i="2"/>
  <c r="E20" i="2"/>
  <c r="E21" i="2"/>
  <c r="E22" i="2"/>
  <c r="E23" i="2"/>
  <c r="E24" i="2"/>
  <c r="E25" i="2"/>
  <c r="H16" i="2"/>
  <c r="H17" i="2"/>
  <c r="H18" i="2"/>
  <c r="H19" i="2"/>
  <c r="H20" i="2"/>
  <c r="H21" i="2"/>
  <c r="H22" i="2"/>
  <c r="H23" i="2"/>
  <c r="H24" i="2"/>
  <c r="H25" i="2"/>
  <c r="B16" i="2"/>
  <c r="B17" i="2"/>
  <c r="B18" i="2"/>
  <c r="B19" i="2"/>
  <c r="B20" i="2"/>
  <c r="B21" i="2"/>
  <c r="B22" i="2"/>
  <c r="B23" i="2"/>
  <c r="B24" i="2"/>
  <c r="B25" i="2"/>
  <c r="C12" i="1"/>
  <c r="C14" i="1"/>
</calcChain>
</file>

<file path=xl/sharedStrings.xml><?xml version="1.0" encoding="utf-8"?>
<sst xmlns="http://schemas.openxmlformats.org/spreadsheetml/2006/main" count="49" uniqueCount="45">
  <si>
    <t>Retirement Calculator</t>
  </si>
  <si>
    <t>Current Age</t>
  </si>
  <si>
    <t>When do you want to retire?</t>
  </si>
  <si>
    <t>Desired retirement monthly income</t>
  </si>
  <si>
    <t>Expected return</t>
  </si>
  <si>
    <t>Total needed to generate desired income</t>
  </si>
  <si>
    <t>How much you need to save per month</t>
  </si>
  <si>
    <t>Current Value of 401K</t>
  </si>
  <si>
    <t>Don't forget, the 2017 401K contribution limit is $18,000. That's $1,500 a month.</t>
  </si>
  <si>
    <t>Retirement Budgeting</t>
  </si>
  <si>
    <t>Notes</t>
  </si>
  <si>
    <t xml:space="preserve">     If the amount you need to save per month is higher than $1,500, consider other retirement savings options, like contributing to an IRA or opening a personal investment account.</t>
  </si>
  <si>
    <t>Follow me on:</t>
  </si>
  <si>
    <t>Twitter</t>
  </si>
  <si>
    <t>Facebook</t>
  </si>
  <si>
    <t>Pinterest</t>
  </si>
  <si>
    <t>Directions</t>
  </si>
  <si>
    <t>For expected return, 4% is a reasonable estimate according to many sources. Adjust as needed. Some resources:</t>
  </si>
  <si>
    <t>From Time.com</t>
  </si>
  <si>
    <t>From Investopedia</t>
  </si>
  <si>
    <t>&lt;This is the amount you need in order to generate your desired monthly income through interest alone.</t>
  </si>
  <si>
    <t>Replace the dummy data in the blue boxes with your own; adjust as needed to see how savings needs change.</t>
  </si>
  <si>
    <t>&lt;This is the amount you would need to put away this month and every month, until you retire, to reach your desired portfolio value.</t>
  </si>
  <si>
    <t>Like this? You can read more at cash-fasting.com.</t>
  </si>
  <si>
    <t>Caveat: These calculations don't take into account inflation, or company matching, nor do they differentiate between pre and post-tax contributions. It's here to help you get a sense of savings scale needed to reach your goals.</t>
  </si>
  <si>
    <t>For benchmarking your next few years of retirement savings</t>
  </si>
  <si>
    <t>Company Matching (if any)</t>
  </si>
  <si>
    <t>Current 401K value</t>
  </si>
  <si>
    <t>Expected Return</t>
  </si>
  <si>
    <t>Current Salary</t>
  </si>
  <si>
    <t>Scenario 2: Current savings rate</t>
  </si>
  <si>
    <t>Current retirement allocation</t>
  </si>
  <si>
    <t>Scenario 3: Maxing out 401K</t>
  </si>
  <si>
    <t>Scenario 4: Maxing out 401K &amp; IRA</t>
  </si>
  <si>
    <t>Assume $23K savings a year</t>
  </si>
  <si>
    <t>Assume $18K savings a year</t>
  </si>
  <si>
    <t>Based on current allocation</t>
  </si>
  <si>
    <t>For expected return, 4% is a reasonable estimate according to many sources. Adjust as needed.</t>
  </si>
  <si>
    <t>&lt;The amount that you're currently putting away for retirement</t>
  </si>
  <si>
    <t>Caveat: These calculations don't take into account inflation, nor do they differentiate between pre and post-tax contributions. It's here to help you get a sense of how much a few extra thousand a year can boost your retirement accounts.</t>
  </si>
  <si>
    <t>Disclaimer: This calculator should be used only to ballpark retirement needs as an educational tool; do not use this in place of proper financial planning. I am not a CFP.</t>
  </si>
  <si>
    <t>Disclaimer: This guide should be used only to ballpark retirement benchmarks as an educational tool; do not use this in place of proper financial planning. I am not a CFP.</t>
  </si>
  <si>
    <t>This guide assumes a maximum contribution of 18K a year into your 401K; it is likely that the contribution limit may increase within the next 10 years.</t>
  </si>
  <si>
    <t>Company matching policies widely vary from organization to organization; to best use this guide, use the normalized percentage of your salary that your company matches, based on the amount that you contribute per paycheck.</t>
  </si>
  <si>
    <t>This calculator assumes a maximum contribution of 18K a year into your 401K; it is likely that the contribution limit may increase within the next 10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</si>
</sst>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_-[$$-409]* #,##0_ ;_-[$$-409]* \-#,##0\ ;_-[$$-409]* &quot;-&quot;??_ ;_-@_ "/>
    <numFmt numFmtId="167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1" xfId="0" applyBorder="1"/>
    <xf numFmtId="165" fontId="0" fillId="2" borderId="2" xfId="1" applyNumberFormat="1" applyFont="1" applyFill="1" applyBorder="1"/>
    <xf numFmtId="0" fontId="0" fillId="0" borderId="3" xfId="0" applyBorder="1"/>
    <xf numFmtId="165" fontId="0" fillId="2" borderId="4" xfId="1" applyNumberFormat="1" applyFont="1" applyFill="1" applyBorder="1"/>
    <xf numFmtId="166" fontId="0" fillId="2" borderId="4" xfId="2" applyNumberFormat="1" applyFont="1" applyFill="1" applyBorder="1"/>
    <xf numFmtId="9" fontId="0" fillId="2" borderId="4" xfId="0" applyNumberFormat="1" applyFill="1" applyBorder="1"/>
    <xf numFmtId="9" fontId="0" fillId="0" borderId="4" xfId="0" applyNumberFormat="1" applyFill="1" applyBorder="1"/>
    <xf numFmtId="0" fontId="0" fillId="0" borderId="4" xfId="0" applyBorder="1"/>
    <xf numFmtId="0" fontId="0" fillId="0" borderId="5" xfId="0" applyBorder="1"/>
    <xf numFmtId="0" fontId="0" fillId="3" borderId="5" xfId="0" applyFill="1" applyBorder="1"/>
    <xf numFmtId="164" fontId="2" fillId="3" borderId="6" xfId="2" applyNumberFormat="1" applyFont="1" applyFill="1" applyBorder="1"/>
    <xf numFmtId="0" fontId="0" fillId="3" borderId="3" xfId="0" applyFill="1" applyBorder="1"/>
    <xf numFmtId="164" fontId="0" fillId="3" borderId="4" xfId="2" applyNumberFormat="1" applyFont="1" applyFill="1" applyBorder="1"/>
    <xf numFmtId="0" fontId="2" fillId="0" borderId="0" xfId="0" applyFont="1"/>
    <xf numFmtId="0" fontId="3" fillId="0" borderId="0" xfId="0" applyFont="1"/>
    <xf numFmtId="0" fontId="4" fillId="0" borderId="0" xfId="3"/>
    <xf numFmtId="164" fontId="0" fillId="0" borderId="0" xfId="0" applyNumberFormat="1"/>
    <xf numFmtId="0" fontId="0" fillId="2" borderId="2" xfId="0" applyFill="1" applyBorder="1"/>
    <xf numFmtId="164" fontId="0" fillId="2" borderId="4" xfId="2" applyNumberFormat="1" applyFont="1" applyFill="1" applyBorder="1"/>
    <xf numFmtId="9" fontId="0" fillId="2" borderId="6" xfId="0" applyNumberFormat="1" applyFill="1" applyBorder="1"/>
    <xf numFmtId="0" fontId="2" fillId="4" borderId="0" xfId="0" applyFont="1" applyFill="1"/>
    <xf numFmtId="0" fontId="0" fillId="4" borderId="0" xfId="0" applyFill="1"/>
    <xf numFmtId="9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7" xfId="0" applyFill="1" applyBorder="1"/>
    <xf numFmtId="9" fontId="0" fillId="0" borderId="8" xfId="0" applyNumberFormat="1" applyFill="1" applyBorder="1"/>
    <xf numFmtId="164" fontId="0" fillId="4" borderId="0" xfId="0" applyNumberFormat="1" applyFill="1"/>
    <xf numFmtId="164" fontId="0" fillId="4" borderId="0" xfId="2" applyNumberFormat="1" applyFont="1" applyFill="1"/>
    <xf numFmtId="0" fontId="0" fillId="4" borderId="0" xfId="0" applyFill="1" applyAlignment="1">
      <alignment horizontal="center"/>
    </xf>
    <xf numFmtId="167" fontId="0" fillId="2" borderId="4" xfId="0" applyNumberFormat="1" applyFill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ashfasting" TargetMode="External"/><Relationship Id="rId4" Type="http://schemas.openxmlformats.org/officeDocument/2006/relationships/hyperlink" Target="https://twitter.com/cashfasting" TargetMode="External"/><Relationship Id="rId5" Type="http://schemas.openxmlformats.org/officeDocument/2006/relationships/hyperlink" Target="http://time.com/money/3247321/retirement-401k-no-more-10-returns/" TargetMode="External"/><Relationship Id="rId6" Type="http://schemas.openxmlformats.org/officeDocument/2006/relationships/hyperlink" Target="http://www.investopedia.com/ask/answers/041015/what-rate-return-should-i-expect-my-401k.asp" TargetMode="External"/><Relationship Id="rId1" Type="http://schemas.openxmlformats.org/officeDocument/2006/relationships/hyperlink" Target="http://cash-fasting.com/" TargetMode="External"/><Relationship Id="rId2" Type="http://schemas.openxmlformats.org/officeDocument/2006/relationships/hyperlink" Target="https://www.pinterest.com/cashfas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showGridLines="0" tabSelected="1" workbookViewId="0"/>
  </sheetViews>
  <sheetFormatPr baseColWidth="10" defaultRowHeight="16" x14ac:dyDescent="0.2"/>
  <cols>
    <col min="2" max="2" width="34.6640625" bestFit="1" customWidth="1"/>
    <col min="3" max="3" width="11" customWidth="1"/>
  </cols>
  <sheetData>
    <row r="2" spans="2:7" ht="29" x14ac:dyDescent="0.35">
      <c r="B2" s="16" t="s">
        <v>0</v>
      </c>
    </row>
    <row r="3" spans="2:7" x14ac:dyDescent="0.2">
      <c r="B3" t="s">
        <v>40</v>
      </c>
      <c r="C3" s="1"/>
    </row>
    <row r="4" spans="2:7" ht="17" thickBot="1" x14ac:dyDescent="0.25">
      <c r="C4" s="1"/>
    </row>
    <row r="5" spans="2:7" x14ac:dyDescent="0.2">
      <c r="B5" s="2" t="s">
        <v>1</v>
      </c>
      <c r="C5" s="3">
        <v>25</v>
      </c>
      <c r="E5" s="15" t="s">
        <v>16</v>
      </c>
    </row>
    <row r="6" spans="2:7" x14ac:dyDescent="0.2">
      <c r="B6" s="4" t="s">
        <v>2</v>
      </c>
      <c r="C6" s="5">
        <v>55</v>
      </c>
      <c r="E6" t="s">
        <v>21</v>
      </c>
    </row>
    <row r="7" spans="2:7" x14ac:dyDescent="0.2">
      <c r="B7" s="4" t="s">
        <v>7</v>
      </c>
      <c r="C7" s="6">
        <v>8000</v>
      </c>
    </row>
    <row r="8" spans="2:7" x14ac:dyDescent="0.2">
      <c r="B8" s="4" t="s">
        <v>3</v>
      </c>
      <c r="C8" s="6">
        <v>3000</v>
      </c>
    </row>
    <row r="9" spans="2:7" x14ac:dyDescent="0.2">
      <c r="B9" s="4" t="s">
        <v>4</v>
      </c>
      <c r="C9" s="7">
        <v>0.04</v>
      </c>
      <c r="E9" t="s">
        <v>17</v>
      </c>
    </row>
    <row r="10" spans="2:7" x14ac:dyDescent="0.2">
      <c r="B10" s="4"/>
      <c r="C10" s="8"/>
      <c r="E10" s="17" t="s">
        <v>18</v>
      </c>
      <c r="G10" s="17" t="s">
        <v>19</v>
      </c>
    </row>
    <row r="11" spans="2:7" x14ac:dyDescent="0.2">
      <c r="B11" s="4"/>
      <c r="C11" s="8"/>
      <c r="E11" s="17"/>
      <c r="G11" s="17"/>
    </row>
    <row r="12" spans="2:7" x14ac:dyDescent="0.2">
      <c r="B12" s="13" t="s">
        <v>5</v>
      </c>
      <c r="C12" s="14">
        <f>(C8*12)/C9</f>
        <v>900000</v>
      </c>
      <c r="E12" t="s">
        <v>20</v>
      </c>
    </row>
    <row r="13" spans="2:7" x14ac:dyDescent="0.2">
      <c r="B13" s="4"/>
      <c r="C13" s="9"/>
    </row>
    <row r="14" spans="2:7" ht="17" thickBot="1" x14ac:dyDescent="0.25">
      <c r="B14" s="11" t="s">
        <v>6</v>
      </c>
      <c r="C14" s="12">
        <f>-PMT(C9/12,(C6-C5)*12,-C7,C12)</f>
        <v>1258.5444355518985</v>
      </c>
      <c r="E14" t="s">
        <v>22</v>
      </c>
    </row>
    <row r="16" spans="2:7" x14ac:dyDescent="0.2">
      <c r="B16" s="15" t="s">
        <v>10</v>
      </c>
    </row>
    <row r="17" spans="2:2" x14ac:dyDescent="0.2">
      <c r="B17" t="s">
        <v>8</v>
      </c>
    </row>
    <row r="18" spans="2:2" x14ac:dyDescent="0.2">
      <c r="B18" t="s">
        <v>11</v>
      </c>
    </row>
    <row r="19" spans="2:2" x14ac:dyDescent="0.2">
      <c r="B19" t="s">
        <v>44</v>
      </c>
    </row>
    <row r="20" spans="2:2" x14ac:dyDescent="0.2">
      <c r="B20" t="s">
        <v>24</v>
      </c>
    </row>
    <row r="22" spans="2:2" x14ac:dyDescent="0.2">
      <c r="B22" s="17" t="s">
        <v>23</v>
      </c>
    </row>
    <row r="24" spans="2:2" x14ac:dyDescent="0.2">
      <c r="B24" t="s">
        <v>12</v>
      </c>
    </row>
    <row r="25" spans="2:2" x14ac:dyDescent="0.2">
      <c r="B25" s="17" t="s">
        <v>13</v>
      </c>
    </row>
    <row r="26" spans="2:2" x14ac:dyDescent="0.2">
      <c r="B26" s="17" t="s">
        <v>14</v>
      </c>
    </row>
    <row r="27" spans="2:2" x14ac:dyDescent="0.2">
      <c r="B27" s="17" t="s">
        <v>15</v>
      </c>
    </row>
  </sheetData>
  <hyperlinks>
    <hyperlink ref="B22" r:id="rId1"/>
    <hyperlink ref="B27" r:id="rId2"/>
    <hyperlink ref="B26" r:id="rId3"/>
    <hyperlink ref="B25" r:id="rId4"/>
    <hyperlink ref="E10" r:id="rId5"/>
    <hyperlink ref="G10" r:id="rId6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workbookViewId="0"/>
  </sheetViews>
  <sheetFormatPr baseColWidth="10" defaultRowHeight="16" x14ac:dyDescent="0.2"/>
  <cols>
    <col min="2" max="2" width="14.6640625" customWidth="1"/>
    <col min="3" max="3" width="13" customWidth="1"/>
    <col min="5" max="5" width="13" customWidth="1"/>
    <col min="6" max="6" width="13.5" customWidth="1"/>
    <col min="8" max="8" width="14.83203125" customWidth="1"/>
    <col min="9" max="9" width="15.5" customWidth="1"/>
    <col min="11" max="11" width="14.5" customWidth="1"/>
    <col min="12" max="12" width="15.5" customWidth="1"/>
  </cols>
  <sheetData>
    <row r="2" spans="2:9" ht="29" x14ac:dyDescent="0.35">
      <c r="B2" s="16" t="s">
        <v>9</v>
      </c>
    </row>
    <row r="3" spans="2:9" x14ac:dyDescent="0.2">
      <c r="B3" t="s">
        <v>41</v>
      </c>
    </row>
    <row r="4" spans="2:9" ht="17" thickBot="1" x14ac:dyDescent="0.25">
      <c r="B4" t="s">
        <v>25</v>
      </c>
    </row>
    <row r="5" spans="2:9" x14ac:dyDescent="0.2">
      <c r="B5" s="2" t="s">
        <v>1</v>
      </c>
      <c r="C5" s="26"/>
      <c r="D5" s="19">
        <v>25</v>
      </c>
      <c r="F5" s="15" t="s">
        <v>16</v>
      </c>
    </row>
    <row r="6" spans="2:9" x14ac:dyDescent="0.2">
      <c r="B6" s="4" t="s">
        <v>26</v>
      </c>
      <c r="C6" s="24"/>
      <c r="D6" s="31">
        <v>0</v>
      </c>
      <c r="F6" t="s">
        <v>21</v>
      </c>
    </row>
    <row r="7" spans="2:9" x14ac:dyDescent="0.2">
      <c r="B7" s="4" t="s">
        <v>29</v>
      </c>
      <c r="C7" s="25"/>
      <c r="D7" s="20">
        <v>50000</v>
      </c>
      <c r="E7" s="18"/>
    </row>
    <row r="8" spans="2:9" x14ac:dyDescent="0.2">
      <c r="B8" s="4" t="s">
        <v>27</v>
      </c>
      <c r="C8" s="25"/>
      <c r="D8" s="20">
        <v>8000</v>
      </c>
    </row>
    <row r="9" spans="2:9" x14ac:dyDescent="0.2">
      <c r="B9" s="4" t="s">
        <v>28</v>
      </c>
      <c r="C9" s="24"/>
      <c r="D9" s="7">
        <v>0.04</v>
      </c>
      <c r="F9" t="s">
        <v>37</v>
      </c>
    </row>
    <row r="10" spans="2:9" ht="17" thickBot="1" x14ac:dyDescent="0.25">
      <c r="B10" s="10" t="s">
        <v>31</v>
      </c>
      <c r="C10" s="27"/>
      <c r="D10" s="21">
        <v>0.08</v>
      </c>
      <c r="F10" t="s">
        <v>38</v>
      </c>
    </row>
    <row r="11" spans="2:9" x14ac:dyDescent="0.2">
      <c r="C11" s="1"/>
      <c r="D11" s="18"/>
    </row>
    <row r="13" spans="2:9" x14ac:dyDescent="0.2">
      <c r="B13" s="22" t="s">
        <v>30</v>
      </c>
      <c r="C13" s="23"/>
      <c r="E13" s="22" t="s">
        <v>32</v>
      </c>
      <c r="F13" s="23"/>
      <c r="H13" s="22" t="s">
        <v>33</v>
      </c>
      <c r="I13" s="23"/>
    </row>
    <row r="14" spans="2:9" x14ac:dyDescent="0.2">
      <c r="B14" s="23" t="s">
        <v>36</v>
      </c>
      <c r="C14" s="23"/>
      <c r="E14" s="23" t="s">
        <v>35</v>
      </c>
      <c r="F14" s="23"/>
      <c r="H14" s="23" t="s">
        <v>34</v>
      </c>
      <c r="I14" s="23"/>
    </row>
    <row r="15" spans="2:9" x14ac:dyDescent="0.2">
      <c r="B15" s="30">
        <f>D5</f>
        <v>25</v>
      </c>
      <c r="C15" s="28">
        <f>(D8+(D7*D10)+((D7*D10)*D6))*(1+D9)</f>
        <v>12480</v>
      </c>
      <c r="E15" s="30">
        <f>D5</f>
        <v>25</v>
      </c>
      <c r="F15" s="29">
        <f>(D8+18000+(D7*D10*D6))*(1+D9)</f>
        <v>27040</v>
      </c>
      <c r="H15" s="30">
        <f>D5</f>
        <v>25</v>
      </c>
      <c r="I15" s="29">
        <f>(D8+23000+(D7*D10*D6))*(1+D9)</f>
        <v>32240</v>
      </c>
    </row>
    <row r="16" spans="2:9" x14ac:dyDescent="0.2">
      <c r="B16" s="30">
        <f>B15+1</f>
        <v>26</v>
      </c>
      <c r="C16" s="29">
        <f>(C15+($D$7*$D$10)+(($D$7*$D$10)*$D$6))+(1+$D$9)</f>
        <v>16481.04</v>
      </c>
      <c r="E16" s="30">
        <f>E15+1</f>
        <v>26</v>
      </c>
      <c r="F16" s="29">
        <f>(F15+18000+(($D$7*$D$10)*$D$6))*(1+$D$9)</f>
        <v>46841.599999999999</v>
      </c>
      <c r="H16" s="30">
        <f>H15+1</f>
        <v>26</v>
      </c>
      <c r="I16" s="29">
        <f>(I15+23000+($D$7*$D$10*$D$6))*(1+$D$9)</f>
        <v>57449.599999999999</v>
      </c>
    </row>
    <row r="17" spans="2:9" x14ac:dyDescent="0.2">
      <c r="B17" s="30">
        <f t="shared" ref="B17:B25" si="0">B16+1</f>
        <v>27</v>
      </c>
      <c r="C17" s="29">
        <f t="shared" ref="C17:C25" si="1">(C16+($D$7*$D$10)+(($D$7*$D$10)*$D$6))+(1+$D$9)</f>
        <v>20482.080000000002</v>
      </c>
      <c r="E17" s="30">
        <f t="shared" ref="E17:E25" si="2">E16+1</f>
        <v>27</v>
      </c>
      <c r="F17" s="29">
        <f t="shared" ref="F17:F25" si="3">(F16+18000+(($D$7*$D$10)*$D$6))*(1+$D$9)</f>
        <v>67435.263999999996</v>
      </c>
      <c r="H17" s="30">
        <f t="shared" ref="H17:H25" si="4">H16+1</f>
        <v>27</v>
      </c>
      <c r="I17" s="29">
        <f t="shared" ref="I17:I25" si="5">(I16+23000+($D$7*$D$10*$D$6))*(1+$D$9)</f>
        <v>83667.584000000003</v>
      </c>
    </row>
    <row r="18" spans="2:9" x14ac:dyDescent="0.2">
      <c r="B18" s="30">
        <f t="shared" si="0"/>
        <v>28</v>
      </c>
      <c r="C18" s="29">
        <f t="shared" si="1"/>
        <v>24483.120000000003</v>
      </c>
      <c r="E18" s="30">
        <f t="shared" si="2"/>
        <v>28</v>
      </c>
      <c r="F18" s="29">
        <f t="shared" si="3"/>
        <v>88852.674559999999</v>
      </c>
      <c r="H18" s="30">
        <f t="shared" si="4"/>
        <v>28</v>
      </c>
      <c r="I18" s="29">
        <f t="shared" si="5"/>
        <v>110934.28736</v>
      </c>
    </row>
    <row r="19" spans="2:9" x14ac:dyDescent="0.2">
      <c r="B19" s="30">
        <f t="shared" si="0"/>
        <v>29</v>
      </c>
      <c r="C19" s="29">
        <f t="shared" si="1"/>
        <v>28484.160000000003</v>
      </c>
      <c r="E19" s="30">
        <f t="shared" si="2"/>
        <v>29</v>
      </c>
      <c r="F19" s="29">
        <f t="shared" si="3"/>
        <v>111126.7815424</v>
      </c>
      <c r="H19" s="30">
        <f t="shared" si="4"/>
        <v>29</v>
      </c>
      <c r="I19" s="29">
        <f t="shared" si="5"/>
        <v>139291.65885440001</v>
      </c>
    </row>
    <row r="20" spans="2:9" x14ac:dyDescent="0.2">
      <c r="B20" s="30">
        <f t="shared" si="0"/>
        <v>30</v>
      </c>
      <c r="C20" s="29">
        <f t="shared" si="1"/>
        <v>32485.200000000004</v>
      </c>
      <c r="E20" s="30">
        <f t="shared" si="2"/>
        <v>30</v>
      </c>
      <c r="F20" s="29">
        <f t="shared" si="3"/>
        <v>134291.85280409601</v>
      </c>
      <c r="H20" s="30">
        <f t="shared" si="4"/>
        <v>30</v>
      </c>
      <c r="I20" s="29">
        <f t="shared" si="5"/>
        <v>168783.32520857602</v>
      </c>
    </row>
    <row r="21" spans="2:9" x14ac:dyDescent="0.2">
      <c r="B21" s="30">
        <f t="shared" si="0"/>
        <v>31</v>
      </c>
      <c r="C21" s="29">
        <f t="shared" si="1"/>
        <v>36486.240000000005</v>
      </c>
      <c r="E21" s="30">
        <f t="shared" si="2"/>
        <v>31</v>
      </c>
      <c r="F21" s="29">
        <f t="shared" si="3"/>
        <v>158383.52691625984</v>
      </c>
      <c r="H21" s="30">
        <f t="shared" si="4"/>
        <v>31</v>
      </c>
      <c r="I21" s="29">
        <f t="shared" si="5"/>
        <v>199454.65821691905</v>
      </c>
    </row>
    <row r="22" spans="2:9" x14ac:dyDescent="0.2">
      <c r="B22" s="30">
        <f t="shared" si="0"/>
        <v>32</v>
      </c>
      <c r="C22" s="29">
        <f t="shared" si="1"/>
        <v>40487.280000000006</v>
      </c>
      <c r="E22" s="30">
        <f t="shared" si="2"/>
        <v>32</v>
      </c>
      <c r="F22" s="29">
        <f t="shared" si="3"/>
        <v>183438.86799291024</v>
      </c>
      <c r="H22" s="30">
        <f t="shared" si="4"/>
        <v>32</v>
      </c>
      <c r="I22" s="29">
        <f t="shared" si="5"/>
        <v>231352.84454559581</v>
      </c>
    </row>
    <row r="23" spans="2:9" x14ac:dyDescent="0.2">
      <c r="B23" s="30">
        <f t="shared" si="0"/>
        <v>33</v>
      </c>
      <c r="C23" s="29">
        <f t="shared" si="1"/>
        <v>44488.320000000007</v>
      </c>
      <c r="E23" s="30">
        <f t="shared" si="2"/>
        <v>33</v>
      </c>
      <c r="F23" s="29">
        <f t="shared" si="3"/>
        <v>209496.42271262666</v>
      </c>
      <c r="H23" s="30">
        <f t="shared" si="4"/>
        <v>33</v>
      </c>
      <c r="I23" s="29">
        <f t="shared" si="5"/>
        <v>264526.95832741965</v>
      </c>
    </row>
    <row r="24" spans="2:9" x14ac:dyDescent="0.2">
      <c r="B24" s="30">
        <f t="shared" si="0"/>
        <v>34</v>
      </c>
      <c r="C24" s="29">
        <f t="shared" si="1"/>
        <v>48489.360000000008</v>
      </c>
      <c r="E24" s="30">
        <f t="shared" si="2"/>
        <v>34</v>
      </c>
      <c r="F24" s="29">
        <f t="shared" si="3"/>
        <v>236596.27962113175</v>
      </c>
      <c r="H24" s="30">
        <f t="shared" si="4"/>
        <v>34</v>
      </c>
      <c r="I24" s="29">
        <f t="shared" si="5"/>
        <v>299028.03666051646</v>
      </c>
    </row>
    <row r="25" spans="2:9" x14ac:dyDescent="0.2">
      <c r="B25" s="30">
        <f t="shared" si="0"/>
        <v>35</v>
      </c>
      <c r="C25" s="29">
        <f t="shared" si="1"/>
        <v>52490.400000000009</v>
      </c>
      <c r="E25" s="30">
        <f t="shared" si="2"/>
        <v>35</v>
      </c>
      <c r="F25" s="29">
        <f t="shared" si="3"/>
        <v>264780.13080597704</v>
      </c>
      <c r="H25" s="30">
        <f t="shared" si="4"/>
        <v>35</v>
      </c>
      <c r="I25" s="29">
        <f t="shared" si="5"/>
        <v>334909.15812693711</v>
      </c>
    </row>
    <row r="27" spans="2:9" x14ac:dyDescent="0.2">
      <c r="B27" s="15" t="s">
        <v>10</v>
      </c>
    </row>
    <row r="28" spans="2:9" x14ac:dyDescent="0.2">
      <c r="B28" t="s">
        <v>39</v>
      </c>
    </row>
    <row r="29" spans="2:9" x14ac:dyDescent="0.2">
      <c r="B29" t="s">
        <v>43</v>
      </c>
    </row>
    <row r="30" spans="2:9" x14ac:dyDescent="0.2">
      <c r="B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Retirement Calculator</vt:lpstr>
      <vt:lpstr>Retirement Budgeting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2017-03-28T14:43:38Z</dcterms:created>
  <dcterms:modified xsi:type="dcterms:W3CDTF">2017-03-30T14:39:22Z</dcterms:modified>
</cp:coreProperties>
</file>